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ESKTOP-K8LH2LU\Users\thegl\OneDrive\Documents\Farm\Beef Pricing\"/>
    </mc:Choice>
  </mc:AlternateContent>
  <xr:revisionPtr revIDLastSave="0" documentId="13_ncr:1_{BCD97A27-770E-4CD7-8773-D376FDA14781}" xr6:coauthVersionLast="31" xr6:coauthVersionMax="31" xr10:uidLastSave="{00000000-0000-0000-0000-000000000000}"/>
  <workbookProtection workbookAlgorithmName="SHA-512" workbookHashValue="tL1L16gnqgaeUu/OJ3RNgfXJkgkZ82xCxCuTZHKcpGZvpR0o933RgvFb1qV9aZjnHVhcra8JFADS/mAZ9amYMA==" workbookSaltValue="FNBVng/a05eZVaRL1qk6eA==" workbookSpinCount="100000" lockStructure="1"/>
  <bookViews>
    <workbookView xWindow="0" yWindow="0" windowWidth="24000" windowHeight="9510" xr2:uid="{21759ACE-4CBB-407B-B628-0FED093A241A}"/>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1" l="1"/>
  <c r="B25" i="1" l="1"/>
  <c r="S25" i="1" s="1"/>
  <c r="G25" i="1" l="1"/>
  <c r="M25" i="1"/>
  <c r="B20" i="1"/>
  <c r="S20" i="1" s="1"/>
  <c r="B21" i="1"/>
  <c r="S21" i="1" s="1"/>
  <c r="B22" i="1"/>
  <c r="S22" i="1" s="1"/>
  <c r="B23" i="1"/>
  <c r="S23" i="1" s="1"/>
  <c r="B24" i="1"/>
  <c r="S24" i="1" s="1"/>
  <c r="B15" i="1"/>
  <c r="S15" i="1" s="1"/>
  <c r="B16" i="1"/>
  <c r="S16" i="1" s="1"/>
  <c r="B17" i="1"/>
  <c r="S17" i="1" s="1"/>
  <c r="B18" i="1"/>
  <c r="S18" i="1" s="1"/>
  <c r="B19" i="1"/>
  <c r="S19" i="1" s="1"/>
  <c r="B14" i="1"/>
  <c r="G15" i="1" l="1"/>
  <c r="M15" i="1"/>
  <c r="G17" i="1"/>
  <c r="M17" i="1"/>
  <c r="G16" i="1"/>
  <c r="M16" i="1"/>
  <c r="G24" i="1"/>
  <c r="M24" i="1"/>
  <c r="M21" i="1"/>
  <c r="G21" i="1"/>
  <c r="O25" i="1"/>
  <c r="N25" i="1"/>
  <c r="I25" i="1"/>
  <c r="H25" i="1"/>
  <c r="G23" i="1"/>
  <c r="M23" i="1"/>
  <c r="M22" i="1"/>
  <c r="G22" i="1"/>
  <c r="M19" i="1"/>
  <c r="G19" i="1"/>
  <c r="M18" i="1"/>
  <c r="G18" i="1"/>
  <c r="M20" i="1"/>
  <c r="G20" i="1"/>
  <c r="E15" i="1"/>
  <c r="E24" i="1"/>
  <c r="E23" i="1"/>
  <c r="F19" i="1"/>
  <c r="F18" i="1"/>
  <c r="D17" i="1"/>
  <c r="D16" i="1"/>
  <c r="D24" i="1"/>
  <c r="F25" i="1"/>
  <c r="D23" i="1"/>
  <c r="E21" i="1"/>
  <c r="E20" i="1"/>
  <c r="E25" i="1"/>
  <c r="F22" i="1"/>
  <c r="D20" i="1"/>
  <c r="D25" i="1"/>
  <c r="E22" i="1"/>
  <c r="F24" i="1"/>
  <c r="D22" i="1"/>
  <c r="F21" i="1"/>
  <c r="F23" i="1"/>
  <c r="D21" i="1"/>
  <c r="F20" i="1"/>
  <c r="D15" i="1"/>
  <c r="F15" i="1"/>
  <c r="F16" i="1"/>
  <c r="E19" i="1"/>
  <c r="F17" i="1"/>
  <c r="D19" i="1"/>
  <c r="E16" i="1"/>
  <c r="E18" i="1"/>
  <c r="E17" i="1"/>
  <c r="D18" i="1"/>
  <c r="J15" i="1" l="1"/>
  <c r="J21" i="1"/>
  <c r="J22" i="1"/>
  <c r="P24" i="1"/>
  <c r="J24" i="1"/>
  <c r="P16" i="1"/>
  <c r="J16" i="1"/>
  <c r="P17" i="1"/>
  <c r="J17" i="1"/>
  <c r="P19" i="1"/>
  <c r="J19" i="1"/>
  <c r="K25" i="1"/>
  <c r="J23" i="1"/>
  <c r="P25" i="1"/>
  <c r="J25" i="1"/>
  <c r="P20" i="1"/>
  <c r="J20" i="1"/>
  <c r="J18" i="1"/>
  <c r="L25" i="1"/>
  <c r="P23" i="1"/>
  <c r="P18" i="1"/>
  <c r="N15" i="1"/>
  <c r="Q15" i="1" s="1"/>
  <c r="O15" i="1"/>
  <c r="R15" i="1" s="1"/>
  <c r="P15" i="1"/>
  <c r="O24" i="1"/>
  <c r="R24" i="1" s="1"/>
  <c r="N24" i="1"/>
  <c r="Q24" i="1" s="1"/>
  <c r="P21" i="1"/>
  <c r="I18" i="1"/>
  <c r="L18" i="1" s="1"/>
  <c r="H18" i="1"/>
  <c r="K18" i="1" s="1"/>
  <c r="O16" i="1"/>
  <c r="R16" i="1" s="1"/>
  <c r="N16" i="1"/>
  <c r="Q16" i="1" s="1"/>
  <c r="I22" i="1"/>
  <c r="L22" i="1" s="1"/>
  <c r="H22" i="1"/>
  <c r="K22" i="1" s="1"/>
  <c r="O22" i="1"/>
  <c r="R22" i="1" s="1"/>
  <c r="N22" i="1"/>
  <c r="Q22" i="1" s="1"/>
  <c r="N23" i="1"/>
  <c r="Q23" i="1" s="1"/>
  <c r="O23" i="1"/>
  <c r="R23" i="1" s="1"/>
  <c r="N20" i="1"/>
  <c r="Q20" i="1" s="1"/>
  <c r="O20" i="1"/>
  <c r="R20" i="1" s="1"/>
  <c r="O18" i="1"/>
  <c r="R18" i="1" s="1"/>
  <c r="N18" i="1"/>
  <c r="Q18" i="1" s="1"/>
  <c r="I16" i="1"/>
  <c r="L16" i="1" s="1"/>
  <c r="H16" i="1"/>
  <c r="K16" i="1" s="1"/>
  <c r="I15" i="1"/>
  <c r="L15" i="1" s="1"/>
  <c r="H15" i="1"/>
  <c r="K15" i="1" s="1"/>
  <c r="H20" i="1"/>
  <c r="K20" i="1" s="1"/>
  <c r="I20" i="1"/>
  <c r="L20" i="1" s="1"/>
  <c r="I23" i="1"/>
  <c r="L23" i="1" s="1"/>
  <c r="H23" i="1"/>
  <c r="K23" i="1" s="1"/>
  <c r="I19" i="1"/>
  <c r="L19" i="1" s="1"/>
  <c r="H19" i="1"/>
  <c r="K19" i="1" s="1"/>
  <c r="Q25" i="1"/>
  <c r="N17" i="1"/>
  <c r="Q17" i="1" s="1"/>
  <c r="O17" i="1"/>
  <c r="R17" i="1" s="1"/>
  <c r="N21" i="1"/>
  <c r="Q21" i="1" s="1"/>
  <c r="O21" i="1"/>
  <c r="R21" i="1" s="1"/>
  <c r="H24" i="1"/>
  <c r="K24" i="1" s="1"/>
  <c r="I24" i="1"/>
  <c r="L24" i="1" s="1"/>
  <c r="P22" i="1"/>
  <c r="O19" i="1"/>
  <c r="R19" i="1" s="1"/>
  <c r="N19" i="1"/>
  <c r="Q19" i="1" s="1"/>
  <c r="R25" i="1"/>
  <c r="I17" i="1"/>
  <c r="L17" i="1" s="1"/>
  <c r="H17" i="1"/>
  <c r="K17" i="1" s="1"/>
  <c r="H21" i="1"/>
  <c r="K21" i="1" s="1"/>
  <c r="I21" i="1"/>
  <c r="L21" i="1" s="1"/>
</calcChain>
</file>

<file path=xl/sharedStrings.xml><?xml version="1.0" encoding="utf-8"?>
<sst xmlns="http://schemas.openxmlformats.org/spreadsheetml/2006/main" count="39" uniqueCount="27">
  <si>
    <t>Full</t>
  </si>
  <si>
    <t>Half</t>
  </si>
  <si>
    <t>Live Weight</t>
  </si>
  <si>
    <t>Hanging Weight</t>
  </si>
  <si>
    <t>of Hanging Weight</t>
  </si>
  <si>
    <t>Hanging Weight percentage of Live Weight</t>
  </si>
  <si>
    <t>Cuts percentage of Hanging Weight</t>
  </si>
  <si>
    <t>of Live Weight</t>
  </si>
  <si>
    <t>Quarter</t>
  </si>
  <si>
    <t>Cost per unit of Hanging Weight</t>
  </si>
  <si>
    <t>Average  Cost per Pound</t>
  </si>
  <si>
    <t>Approx. Take Home Weight</t>
  </si>
  <si>
    <t>Per pound butchering fee</t>
  </si>
  <si>
    <t>Approx. Butchering Fees</t>
  </si>
  <si>
    <t>© 2018.  All rights reserved.</t>
  </si>
  <si>
    <t>themaples.farm</t>
  </si>
  <si>
    <t>info@themaples.farm</t>
  </si>
  <si>
    <t>Kill fee</t>
  </si>
  <si>
    <t>Live Weight Pricing Estimator</t>
  </si>
  <si>
    <t>Total Cost</t>
  </si>
  <si>
    <t>Version 2.0 - Last updated 15-APR-2018</t>
  </si>
  <si>
    <t>Butchering Fees Per Pound of Hanging Weight</t>
  </si>
  <si>
    <t>*Items in yellow are able to be customized to your dressing percentages, local butcher fees, and how much you would like to charge per side.</t>
  </si>
  <si>
    <t>Notes:</t>
  </si>
  <si>
    <t xml:space="preserve">2) If you would like to provide all inclusive pricing per pound of hanging weight that includes the butchering fees already in the cost, add the last column of 'Butchering Fees Per Pound of Hanging Weight' to your 'Cost per unit of Hanging Weight' and this would be the price you could sell per pound of hanging weight to include butchering fees already paid for.  For Example in the first row of 1300 pounds of Live Weight: $4.00 + $0.58 = $4.58 per pound.  $4.58/lb on the Hanging Weight of 780lbs = $3,572.40.  Which is the same as the 'Total Cost.' </t>
  </si>
  <si>
    <t>1) This spreadsheets helps you to estimate for the buyer approximately how many pounds of packaged cuts they will take home and their overall average cost per pound.  It was designed to help the producer in reducing the frustrations of the buyer not fully understanding how much they are paying per pound when purchasing beef by the side and paying a price per pound on a hanging weight but taking home less pounds in finished cuts.  It is only as accurate as the numbers you place into the yellow cells.</t>
  </si>
  <si>
    <t xml:space="preserve">This file is shared with the best intentions in helping you estimate your pricing and production outcomes.  It is only as accurate as what you put into it.  If you choose to use it, we are in no way liable for any errors, your use, your misuse, or any misunderstanding of what this spreadsheet does or does not 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</si>
</sst>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5" x14ac:knownFonts="1">
    <font>
      <sz val="11"/>
      <color theme="1"/>
      <name val="Calibri"/>
      <family val="2"/>
      <scheme val="minor"/>
    </font>
    <font>
      <b/>
      <sz val="20"/>
      <color theme="1"/>
      <name val="Calibri"/>
      <family val="2"/>
      <scheme val="minor"/>
    </font>
    <font>
      <i/>
      <sz val="11"/>
      <color theme="1"/>
      <name val="Calibri"/>
      <family val="2"/>
      <scheme val="minor"/>
    </font>
    <font>
      <u/>
      <sz val="11"/>
      <color theme="10"/>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3" fillId="0" borderId="0" applyNumberFormat="0" applyFill="0" applyBorder="0" applyAlignment="0" applyProtection="0"/>
  </cellStyleXfs>
  <cellXfs count="127">
    <xf numFmtId="0" fontId="0" fillId="0" borderId="0" xfId="0"/>
    <xf numFmtId="165" fontId="0" fillId="0" borderId="0" xfId="0" applyNumberFormat="1" applyProtection="1"/>
    <xf numFmtId="0" fontId="0" fillId="0" borderId="0" xfId="0" applyProtection="1"/>
    <xf numFmtId="164" fontId="0" fillId="0" borderId="0" xfId="0" applyNumberFormat="1" applyBorder="1" applyProtection="1"/>
    <xf numFmtId="0" fontId="0" fillId="0" borderId="0" xfId="0" applyAlignment="1" applyProtection="1">
      <alignment horizontal="center"/>
    </xf>
    <xf numFmtId="164" fontId="0" fillId="0" borderId="0" xfId="0" applyNumberFormat="1" applyProtection="1"/>
    <xf numFmtId="0" fontId="0" fillId="0" borderId="2" xfId="0" applyBorder="1" applyAlignment="1" applyProtection="1">
      <alignment horizontal="center"/>
    </xf>
    <xf numFmtId="164" fontId="0" fillId="0" borderId="2" xfId="0" applyNumberFormat="1" applyBorder="1" applyAlignment="1" applyProtection="1">
      <alignment horizontal="center"/>
    </xf>
    <xf numFmtId="164" fontId="0" fillId="0" borderId="2" xfId="0" quotePrefix="1" applyNumberFormat="1" applyBorder="1" applyAlignment="1" applyProtection="1">
      <alignment horizontal="center"/>
    </xf>
    <xf numFmtId="165" fontId="0" fillId="0" borderId="2" xfId="0" applyNumberFormat="1" applyBorder="1" applyAlignment="1" applyProtection="1">
      <alignment horizontal="center"/>
    </xf>
    <xf numFmtId="0" fontId="0" fillId="0" borderId="5" xfId="0" applyBorder="1" applyAlignment="1" applyProtection="1">
      <alignment horizontal="center"/>
    </xf>
    <xf numFmtId="165" fontId="0" fillId="0" borderId="1" xfId="0" applyNumberFormat="1" applyBorder="1" applyAlignment="1" applyProtection="1">
      <alignment horizontal="center"/>
    </xf>
    <xf numFmtId="3" fontId="0" fillId="0" borderId="1" xfId="0" applyNumberFormat="1" applyBorder="1" applyAlignment="1" applyProtection="1">
      <alignment horizontal="center"/>
    </xf>
    <xf numFmtId="165" fontId="0" fillId="0" borderId="6" xfId="0" applyNumberFormat="1" applyBorder="1" applyAlignment="1" applyProtection="1">
      <alignment horizontal="center"/>
    </xf>
    <xf numFmtId="0" fontId="0" fillId="0" borderId="7" xfId="0" applyBorder="1" applyAlignment="1" applyProtection="1">
      <alignment horizontal="center"/>
    </xf>
    <xf numFmtId="165" fontId="0" fillId="0" borderId="8" xfId="0" applyNumberFormat="1" applyBorder="1" applyAlignment="1" applyProtection="1">
      <alignment horizontal="center"/>
    </xf>
    <xf numFmtId="3" fontId="0" fillId="0" borderId="8" xfId="0" applyNumberFormat="1" applyBorder="1" applyAlignment="1" applyProtection="1">
      <alignment horizontal="center"/>
    </xf>
    <xf numFmtId="165" fontId="0" fillId="0" borderId="9" xfId="0" applyNumberFormat="1" applyBorder="1" applyAlignment="1" applyProtection="1">
      <alignment horizontal="center"/>
    </xf>
    <xf numFmtId="0" fontId="0" fillId="0" borderId="0" xfId="0" applyAlignment="1" applyProtection="1"/>
    <xf numFmtId="164" fontId="3" fillId="0" borderId="0" xfId="1" applyNumberFormat="1" applyAlignment="1" applyProtection="1"/>
    <xf numFmtId="165" fontId="0" fillId="2" borderId="2" xfId="0" applyNumberFormat="1" applyFill="1" applyBorder="1" applyAlignment="1" applyProtection="1">
      <alignment horizontal="center"/>
      <protection locked="0"/>
    </xf>
    <xf numFmtId="164" fontId="0" fillId="2" borderId="2" xfId="0" applyNumberFormat="1" applyFill="1" applyBorder="1" applyAlignment="1" applyProtection="1">
      <alignment horizontal="center" vertical="center"/>
      <protection locked="0"/>
    </xf>
    <xf numFmtId="165" fontId="0" fillId="2" borderId="2" xfId="0" applyNumberFormat="1" applyFill="1" applyBorder="1" applyAlignment="1" applyProtection="1">
      <alignment horizontal="center" vertical="center"/>
      <protection locked="0"/>
    </xf>
    <xf numFmtId="9" fontId="0" fillId="2" borderId="2" xfId="0" applyNumberFormat="1" applyFill="1" applyBorder="1" applyAlignment="1" applyProtection="1">
      <alignment horizontal="center"/>
      <protection locked="0"/>
    </xf>
    <xf numFmtId="9" fontId="0" fillId="0" borderId="2" xfId="0" applyNumberFormat="1" applyBorder="1" applyAlignment="1" applyProtection="1">
      <alignment horizontal="center"/>
    </xf>
    <xf numFmtId="164" fontId="0" fillId="0" borderId="0" xfId="0" applyNumberFormat="1" applyBorder="1" applyAlignment="1" applyProtection="1">
      <alignment horizontal="center"/>
    </xf>
    <xf numFmtId="9" fontId="0" fillId="0" borderId="0" xfId="0" applyNumberFormat="1" applyBorder="1" applyAlignment="1" applyProtection="1">
      <alignment horizontal="center"/>
    </xf>
    <xf numFmtId="3" fontId="0" fillId="0" borderId="0" xfId="0" applyNumberFormat="1" applyBorder="1" applyAlignment="1" applyProtection="1">
      <alignment horizontal="center"/>
    </xf>
    <xf numFmtId="165" fontId="0" fillId="0" borderId="5" xfId="0" applyNumberFormat="1" applyBorder="1" applyAlignment="1" applyProtection="1">
      <alignment horizontal="center"/>
    </xf>
    <xf numFmtId="165" fontId="0" fillId="0" borderId="7" xfId="0" applyNumberFormat="1" applyBorder="1" applyAlignment="1" applyProtection="1">
      <alignment horizontal="center"/>
    </xf>
    <xf numFmtId="3" fontId="0" fillId="0" borderId="6" xfId="0" applyNumberFormat="1" applyBorder="1" applyAlignment="1" applyProtection="1">
      <alignment horizontal="center"/>
    </xf>
    <xf numFmtId="3" fontId="0" fillId="0" borderId="9" xfId="0" applyNumberFormat="1" applyBorder="1" applyAlignment="1" applyProtection="1">
      <alignment horizontal="center"/>
    </xf>
    <xf numFmtId="165" fontId="0" fillId="0" borderId="23" xfId="0" applyNumberFormat="1" applyBorder="1" applyAlignment="1" applyProtection="1">
      <alignment horizontal="center"/>
    </xf>
    <xf numFmtId="165" fontId="0" fillId="0" borderId="24" xfId="0" applyNumberFormat="1" applyBorder="1" applyAlignment="1" applyProtection="1">
      <alignment horizontal="center"/>
    </xf>
    <xf numFmtId="3" fontId="0" fillId="0" borderId="26" xfId="0" applyNumberFormat="1" applyBorder="1" applyAlignment="1" applyProtection="1">
      <alignment horizontal="center"/>
    </xf>
    <xf numFmtId="3" fontId="0" fillId="0" borderId="27" xfId="0" applyNumberFormat="1" applyBorder="1" applyAlignment="1" applyProtection="1">
      <alignment horizontal="center"/>
    </xf>
    <xf numFmtId="164" fontId="0" fillId="0" borderId="28" xfId="0" quotePrefix="1" applyNumberFormat="1" applyBorder="1" applyAlignment="1" applyProtection="1">
      <alignment horizontal="center"/>
    </xf>
    <xf numFmtId="165" fontId="0" fillId="0" borderId="29" xfId="0" applyNumberFormat="1" applyBorder="1" applyAlignment="1" applyProtection="1">
      <alignment horizontal="center"/>
    </xf>
    <xf numFmtId="165" fontId="0" fillId="0" borderId="30" xfId="0" applyNumberFormat="1" applyBorder="1" applyAlignment="1" applyProtection="1">
      <alignment horizontal="center"/>
    </xf>
    <xf numFmtId="165" fontId="0" fillId="0" borderId="31" xfId="0" applyNumberFormat="1" applyBorder="1" applyAlignment="1" applyProtection="1">
      <alignment horizontal="center"/>
    </xf>
    <xf numFmtId="165" fontId="0" fillId="0" borderId="10" xfId="0" applyNumberFormat="1" applyBorder="1" applyAlignment="1" applyProtection="1">
      <alignment horizontal="center"/>
    </xf>
    <xf numFmtId="165" fontId="0" fillId="0" borderId="11" xfId="0" applyNumberFormat="1" applyBorder="1" applyAlignment="1" applyProtection="1">
      <alignment horizontal="center"/>
    </xf>
    <xf numFmtId="165" fontId="0" fillId="0" borderId="12" xfId="0" applyNumberFormat="1" applyBorder="1" applyAlignment="1" applyProtection="1">
      <alignment horizontal="center"/>
    </xf>
    <xf numFmtId="164" fontId="0" fillId="0" borderId="0" xfId="0" applyNumberFormat="1" applyBorder="1" applyAlignment="1" applyProtection="1"/>
    <xf numFmtId="165" fontId="0" fillId="0" borderId="0" xfId="0" applyNumberFormat="1" applyAlignment="1" applyProtection="1">
      <alignment horizontal="center"/>
    </xf>
    <xf numFmtId="165" fontId="0" fillId="0" borderId="17" xfId="0" applyNumberFormat="1" applyBorder="1" applyAlignment="1" applyProtection="1">
      <alignment horizontal="center"/>
    </xf>
    <xf numFmtId="165" fontId="0" fillId="0" borderId="32" xfId="0" applyNumberFormat="1" applyBorder="1" applyAlignment="1" applyProtection="1">
      <alignment horizontal="center"/>
    </xf>
    <xf numFmtId="165" fontId="0" fillId="0" borderId="18" xfId="0" applyNumberFormat="1" applyBorder="1" applyAlignment="1" applyProtection="1">
      <alignment horizontal="center"/>
    </xf>
    <xf numFmtId="0" fontId="0" fillId="0" borderId="0" xfId="0" applyFill="1" applyProtection="1"/>
    <xf numFmtId="164" fontId="0" fillId="0" borderId="0" xfId="0" applyNumberFormat="1" applyFill="1" applyProtection="1"/>
    <xf numFmtId="165" fontId="0" fillId="0" borderId="0" xfId="0" applyNumberFormat="1" applyFill="1" applyProtection="1"/>
    <xf numFmtId="0" fontId="0" fillId="0" borderId="22" xfId="0" applyFill="1" applyBorder="1" applyAlignment="1" applyProtection="1"/>
    <xf numFmtId="0" fontId="0" fillId="0" borderId="0" xfId="0" applyFill="1" applyBorder="1" applyAlignment="1" applyProtection="1">
      <alignment horizontal="left"/>
    </xf>
    <xf numFmtId="0" fontId="0" fillId="0" borderId="0" xfId="0" applyFill="1" applyBorder="1" applyAlignment="1" applyProtection="1"/>
    <xf numFmtId="0" fontId="0" fillId="0" borderId="14" xfId="0" applyFont="1" applyBorder="1" applyAlignment="1" applyProtection="1">
      <alignment horizontal="center" vertical="center" wrapText="1"/>
    </xf>
    <xf numFmtId="0" fontId="0" fillId="0" borderId="0" xfId="0" applyFont="1" applyBorder="1" applyAlignment="1" applyProtection="1">
      <alignment horizontal="left" vertical="center" wrapText="1"/>
    </xf>
    <xf numFmtId="0" fontId="0" fillId="0" borderId="0" xfId="0" applyAlignment="1" applyProtection="1">
      <alignment horizontal="right"/>
    </xf>
    <xf numFmtId="0" fontId="3" fillId="0" borderId="0" xfId="1" applyFill="1" applyAlignment="1" applyProtection="1">
      <alignment horizontal="center"/>
    </xf>
    <xf numFmtId="164" fontId="3" fillId="0" borderId="0" xfId="1" applyNumberFormat="1" applyAlignment="1" applyProtection="1">
      <alignment horizontal="center"/>
    </xf>
    <xf numFmtId="0" fontId="4" fillId="0" borderId="13"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4" xfId="0" applyFont="1" applyBorder="1" applyAlignment="1" applyProtection="1">
      <alignment horizontal="center" wrapText="1"/>
    </xf>
    <xf numFmtId="0" fontId="4" fillId="0" borderId="22"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25" xfId="0" applyFont="1" applyBorder="1" applyAlignment="1" applyProtection="1">
      <alignment horizontal="center" wrapText="1"/>
    </xf>
    <xf numFmtId="0" fontId="4" fillId="0" borderId="14" xfId="0" applyFont="1" applyBorder="1" applyAlignment="1" applyProtection="1">
      <alignment horizontal="center" wrapText="1"/>
    </xf>
    <xf numFmtId="0" fontId="4" fillId="0" borderId="15" xfId="0" applyFont="1" applyBorder="1" applyAlignment="1" applyProtection="1">
      <alignment horizontal="center" wrapText="1"/>
    </xf>
    <xf numFmtId="0" fontId="4" fillId="0" borderId="16" xfId="0" applyFont="1" applyBorder="1" applyAlignment="1" applyProtection="1">
      <alignment horizontal="center" wrapText="1"/>
    </xf>
    <xf numFmtId="164" fontId="2" fillId="0" borderId="0" xfId="0" applyNumberFormat="1" applyFont="1" applyAlignment="1" applyProtection="1">
      <alignment horizontal="center"/>
    </xf>
    <xf numFmtId="0" fontId="1" fillId="0" borderId="19" xfId="0" applyFont="1" applyBorder="1" applyAlignment="1" applyProtection="1">
      <alignment horizontal="center"/>
    </xf>
    <xf numFmtId="0" fontId="1" fillId="0" borderId="20" xfId="0" applyFont="1" applyBorder="1" applyAlignment="1" applyProtection="1">
      <alignment horizontal="center"/>
    </xf>
    <xf numFmtId="0" fontId="1" fillId="0" borderId="21" xfId="0" applyFont="1" applyBorder="1" applyAlignment="1" applyProtection="1">
      <alignment horizontal="center"/>
    </xf>
    <xf numFmtId="164" fontId="0" fillId="0" borderId="22" xfId="0" applyNumberFormat="1" applyFill="1" applyBorder="1" applyAlignment="1" applyProtection="1">
      <alignment horizontal="center" vertical="center"/>
      <protection locked="0"/>
    </xf>
    <xf numFmtId="164" fontId="0" fillId="0" borderId="0" xfId="0" applyNumberFormat="1" applyFill="1" applyBorder="1" applyAlignment="1" applyProtection="1">
      <alignment horizontal="center" vertical="center"/>
      <protection locked="0"/>
    </xf>
    <xf numFmtId="0" fontId="0" fillId="0" borderId="30" xfId="0" applyFont="1" applyBorder="1" applyAlignment="1" applyProtection="1">
      <alignment horizontal="left" vertical="center" wrapText="1"/>
    </xf>
    <xf numFmtId="0" fontId="0" fillId="0" borderId="31"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29"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2" borderId="19" xfId="0" applyFill="1" applyBorder="1" applyAlignment="1" applyProtection="1">
      <alignment horizontal="left"/>
    </xf>
    <xf numFmtId="0" fontId="0" fillId="2" borderId="20" xfId="0" applyFill="1" applyBorder="1" applyAlignment="1" applyProtection="1">
      <alignment horizontal="left"/>
    </xf>
    <xf numFmtId="0" fontId="0" fillId="2" borderId="21" xfId="0" applyFill="1" applyBorder="1" applyAlignment="1" applyProtection="1">
      <alignment horizontal="left"/>
    </xf>
    <xf numFmtId="0" fontId="0" fillId="0" borderId="13"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10" xfId="0" applyBorder="1" applyAlignment="1" applyProtection="1">
      <alignment horizontal="left"/>
    </xf>
    <xf numFmtId="0" fontId="0" fillId="0" borderId="12" xfId="0" applyBorder="1" applyAlignment="1" applyProtection="1">
      <alignment horizontal="left"/>
    </xf>
    <xf numFmtId="164" fontId="0" fillId="0" borderId="0" xfId="0" applyNumberFormat="1" applyBorder="1" applyAlignment="1" applyProtection="1">
      <alignment horizontal="center"/>
    </xf>
    <xf numFmtId="0" fontId="0" fillId="0" borderId="13"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164" fontId="0" fillId="0" borderId="19" xfId="0" applyNumberFormat="1" applyBorder="1" applyAlignment="1" applyProtection="1">
      <alignment horizontal="center"/>
    </xf>
    <xf numFmtId="164" fontId="0" fillId="0" borderId="20" xfId="0" applyNumberFormat="1" applyBorder="1" applyAlignment="1" applyProtection="1">
      <alignment horizontal="center"/>
    </xf>
    <xf numFmtId="164" fontId="0" fillId="0" borderId="21" xfId="0" applyNumberFormat="1" applyBorder="1" applyAlignment="1" applyProtection="1">
      <alignment horizontal="center"/>
    </xf>
    <xf numFmtId="165" fontId="0" fillId="0" borderId="13" xfId="0" applyNumberFormat="1" applyBorder="1" applyAlignment="1" applyProtection="1">
      <alignment horizontal="center" vertical="center"/>
    </xf>
    <xf numFmtId="165" fontId="0" fillId="0" borderId="3" xfId="0" applyNumberFormat="1" applyBorder="1" applyAlignment="1" applyProtection="1">
      <alignment horizontal="center" vertical="center"/>
    </xf>
    <xf numFmtId="165" fontId="0" fillId="0" borderId="4" xfId="0" applyNumberFormat="1" applyBorder="1" applyAlignment="1" applyProtection="1">
      <alignment horizontal="center" vertical="center"/>
    </xf>
    <xf numFmtId="165" fontId="0" fillId="0" borderId="14" xfId="0" applyNumberFormat="1" applyBorder="1" applyAlignment="1" applyProtection="1">
      <alignment horizontal="center" vertical="center"/>
    </xf>
    <xf numFmtId="165" fontId="0" fillId="0" borderId="15" xfId="0" applyNumberFormat="1" applyBorder="1" applyAlignment="1" applyProtection="1">
      <alignment horizontal="center" vertical="center"/>
    </xf>
    <xf numFmtId="165" fontId="0" fillId="0" borderId="16" xfId="0" applyNumberFormat="1" applyBorder="1" applyAlignment="1" applyProtection="1">
      <alignment horizontal="center" vertical="center"/>
    </xf>
    <xf numFmtId="165" fontId="0" fillId="0" borderId="28" xfId="0" applyNumberFormat="1" applyBorder="1" applyAlignment="1" applyProtection="1">
      <alignment horizontal="center" wrapText="1"/>
    </xf>
    <xf numFmtId="165" fontId="0" fillId="0" borderId="33" xfId="0" applyNumberFormat="1" applyBorder="1" applyAlignment="1" applyProtection="1">
      <alignment horizontal="center" wrapText="1"/>
    </xf>
    <xf numFmtId="1" fontId="0" fillId="0" borderId="1" xfId="0" applyNumberFormat="1" applyBorder="1" applyAlignment="1" applyProtection="1">
      <alignment horizontal="center"/>
    </xf>
    <xf numFmtId="1" fontId="0" fillId="0" borderId="6" xfId="0" applyNumberFormat="1" applyBorder="1" applyAlignment="1" applyProtection="1">
      <alignment horizontal="center"/>
    </xf>
    <xf numFmtId="1" fontId="0" fillId="0" borderId="8" xfId="0" applyNumberFormat="1" applyBorder="1" applyAlignment="1" applyProtection="1">
      <alignment horizontal="center"/>
    </xf>
    <xf numFmtId="1" fontId="0" fillId="0" borderId="9" xfId="0" applyNumberFormat="1" applyBorder="1" applyAlignment="1" applyProtection="1">
      <alignment horizontal="center"/>
    </xf>
    <xf numFmtId="164" fontId="0" fillId="0" borderId="13" xfId="0" applyNumberFormat="1" applyBorder="1" applyAlignment="1" applyProtection="1">
      <alignment horizontal="center" vertical="center" wrapText="1"/>
    </xf>
    <xf numFmtId="164" fontId="0" fillId="0" borderId="3" xfId="0" applyNumberFormat="1" applyBorder="1" applyAlignment="1" applyProtection="1">
      <alignment horizontal="center" vertical="center" wrapText="1"/>
    </xf>
    <xf numFmtId="164" fontId="0" fillId="0" borderId="4" xfId="0" applyNumberFormat="1" applyBorder="1" applyAlignment="1" applyProtection="1">
      <alignment horizontal="center" vertical="center" wrapText="1"/>
    </xf>
    <xf numFmtId="164" fontId="0" fillId="0" borderId="22" xfId="0" applyNumberFormat="1" applyBorder="1" applyAlignment="1" applyProtection="1">
      <alignment horizontal="center" vertical="center" wrapText="1"/>
    </xf>
    <xf numFmtId="164" fontId="0" fillId="0" borderId="0" xfId="0" applyNumberFormat="1" applyBorder="1" applyAlignment="1" applyProtection="1">
      <alignment horizontal="center" vertical="center" wrapText="1"/>
    </xf>
    <xf numFmtId="164" fontId="0" fillId="0" borderId="25" xfId="0" applyNumberFormat="1" applyBorder="1" applyAlignment="1" applyProtection="1">
      <alignment horizontal="center" vertical="center" wrapText="1"/>
    </xf>
    <xf numFmtId="0" fontId="0" fillId="0" borderId="19" xfId="0"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0" fillId="0" borderId="17" xfId="0" applyBorder="1" applyAlignment="1" applyProtection="1">
      <alignment horizontal="center" wrapText="1"/>
    </xf>
    <xf numFmtId="0" fontId="0" fillId="0" borderId="18" xfId="0" applyBorder="1" applyAlignment="1" applyProtection="1">
      <alignment horizontal="center" wrapText="1"/>
    </xf>
    <xf numFmtId="164" fontId="0" fillId="0" borderId="19" xfId="0" applyNumberFormat="1" applyBorder="1" applyAlignment="1" applyProtection="1">
      <alignment horizontal="right" vertical="center"/>
    </xf>
    <xf numFmtId="164" fontId="0" fillId="0" borderId="20" xfId="0" applyNumberFormat="1" applyBorder="1" applyAlignment="1" applyProtection="1">
      <alignment horizontal="right" vertical="center"/>
    </xf>
    <xf numFmtId="164" fontId="0" fillId="0" borderId="21" xfId="0" applyNumberFormat="1" applyBorder="1" applyAlignment="1" applyProtection="1">
      <alignment horizontal="right" vertic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25</xdr:row>
      <xdr:rowOff>57150</xdr:rowOff>
    </xdr:from>
    <xdr:to>
      <xdr:col>1</xdr:col>
      <xdr:colOff>186055</xdr:colOff>
      <xdr:row>28</xdr:row>
      <xdr:rowOff>180975</xdr:rowOff>
    </xdr:to>
    <xdr:pic>
      <xdr:nvPicPr>
        <xdr:cNvPr id="2" name="Picture 1">
          <a:extLst>
            <a:ext uri="{FF2B5EF4-FFF2-40B4-BE49-F238E27FC236}">
              <a16:creationId xmlns:a16="http://schemas.microsoft.com/office/drawing/2014/main" id="{D3C9DF34-C803-4D69-8075-C755173C8B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5943600"/>
          <a:ext cx="757555" cy="704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themaples.farm" TargetMode="External"/><Relationship Id="rId1" Type="http://schemas.openxmlformats.org/officeDocument/2006/relationships/hyperlink" Target="http://www.themaples.far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0D56-D841-47C6-97C5-34DF4BDF2198}">
  <dimension ref="A1:V31"/>
  <sheetViews>
    <sheetView tabSelected="1" zoomScaleNormal="100" workbookViewId="0">
      <selection activeCell="K8" sqref="K8:S9"/>
    </sheetView>
  </sheetViews>
  <sheetFormatPr defaultRowHeight="15" x14ac:dyDescent="0.25"/>
  <cols>
    <col min="1" max="1" width="10.7109375" style="4" customWidth="1"/>
    <col min="2" max="2" width="4.5703125" style="2" bestFit="1" customWidth="1"/>
    <col min="3" max="3" width="13.7109375" style="2" customWidth="1"/>
    <col min="4" max="4" width="10.5703125" style="2" customWidth="1"/>
    <col min="5" max="5" width="10.42578125" style="2" customWidth="1"/>
    <col min="6" max="6" width="9.140625" style="5" bestFit="1" customWidth="1"/>
    <col min="7" max="9" width="8.7109375" style="5" customWidth="1"/>
    <col min="10" max="11" width="9.140625" style="5" bestFit="1" customWidth="1"/>
    <col min="12" max="12" width="7.85546875" style="5" customWidth="1"/>
    <col min="13" max="14" width="8.7109375" style="1" customWidth="1"/>
    <col min="15" max="15" width="9.140625" style="1"/>
    <col min="16" max="17" width="9.140625" style="5"/>
    <col min="18" max="18" width="9.140625" style="1"/>
    <col min="19" max="19" width="15.28515625" style="44" customWidth="1"/>
    <col min="20" max="22" width="9.140625" style="1"/>
    <col min="23" max="16384" width="9.140625" style="2"/>
  </cols>
  <sheetData>
    <row r="1" spans="1:22" ht="27" thickBot="1" x14ac:dyDescent="0.45">
      <c r="A1" s="69" t="s">
        <v>18</v>
      </c>
      <c r="B1" s="70"/>
      <c r="C1" s="70"/>
      <c r="D1" s="70"/>
      <c r="E1" s="70"/>
      <c r="F1" s="70"/>
      <c r="G1" s="70"/>
      <c r="H1" s="70"/>
      <c r="I1" s="70"/>
      <c r="J1" s="70"/>
      <c r="K1" s="70"/>
      <c r="L1" s="70"/>
      <c r="M1" s="70"/>
      <c r="N1" s="70"/>
      <c r="O1" s="70"/>
      <c r="P1" s="70"/>
      <c r="Q1" s="70"/>
      <c r="R1" s="70"/>
      <c r="S1" s="71"/>
    </row>
    <row r="2" spans="1:22" ht="15" customHeight="1" thickBot="1" x14ac:dyDescent="0.3">
      <c r="A2" s="51"/>
      <c r="B2" s="53"/>
      <c r="C2" s="53"/>
      <c r="D2" s="53"/>
      <c r="E2" s="53"/>
      <c r="F2" s="53"/>
      <c r="G2" s="53"/>
      <c r="H2" s="53"/>
      <c r="I2" s="53"/>
      <c r="J2" s="53"/>
      <c r="K2" s="53"/>
      <c r="L2" s="53"/>
      <c r="M2" s="53"/>
      <c r="N2" s="53"/>
      <c r="O2" s="53"/>
      <c r="P2" s="53"/>
      <c r="Q2" s="53"/>
      <c r="R2" s="53"/>
      <c r="S2" s="53"/>
    </row>
    <row r="3" spans="1:22" ht="15" customHeight="1" thickBot="1" x14ac:dyDescent="0.3">
      <c r="A3" s="51"/>
      <c r="B3" s="80" t="s">
        <v>22</v>
      </c>
      <c r="C3" s="81"/>
      <c r="D3" s="81"/>
      <c r="E3" s="81"/>
      <c r="F3" s="81"/>
      <c r="G3" s="81"/>
      <c r="H3" s="81"/>
      <c r="I3" s="81"/>
      <c r="J3" s="81"/>
      <c r="K3" s="81"/>
      <c r="L3" s="81"/>
      <c r="M3" s="81"/>
      <c r="N3" s="81"/>
      <c r="O3" s="82"/>
      <c r="P3" s="53"/>
      <c r="Q3" s="53"/>
      <c r="R3" s="53"/>
      <c r="S3" s="53"/>
    </row>
    <row r="4" spans="1:22" ht="15" customHeight="1" thickBot="1" x14ac:dyDescent="0.3">
      <c r="A4" s="51"/>
      <c r="B4" s="52"/>
      <c r="C4" s="52"/>
      <c r="D4" s="52"/>
      <c r="E4" s="52"/>
      <c r="F4" s="52"/>
      <c r="G4" s="52"/>
      <c r="H4" s="52"/>
      <c r="I4" s="52"/>
      <c r="J4" s="52"/>
      <c r="K4" s="52"/>
      <c r="L4" s="52"/>
      <c r="M4" s="52"/>
      <c r="N4" s="52"/>
      <c r="O4" s="52"/>
      <c r="P4" s="53"/>
      <c r="Q4" s="53"/>
      <c r="R4" s="53"/>
      <c r="S4" s="53"/>
    </row>
    <row r="5" spans="1:22" ht="47.25" customHeight="1" x14ac:dyDescent="0.25">
      <c r="A5" s="78" t="s">
        <v>23</v>
      </c>
      <c r="B5" s="74" t="s">
        <v>25</v>
      </c>
      <c r="C5" s="74"/>
      <c r="D5" s="74"/>
      <c r="E5" s="74"/>
      <c r="F5" s="74"/>
      <c r="G5" s="74"/>
      <c r="H5" s="74"/>
      <c r="I5" s="74"/>
      <c r="J5" s="74"/>
      <c r="K5" s="74"/>
      <c r="L5" s="74"/>
      <c r="M5" s="74"/>
      <c r="N5" s="74"/>
      <c r="O5" s="74"/>
      <c r="P5" s="74"/>
      <c r="Q5" s="74"/>
      <c r="R5" s="74"/>
      <c r="S5" s="75"/>
    </row>
    <row r="6" spans="1:22" ht="47.25" customHeight="1" thickBot="1" x14ac:dyDescent="0.3">
      <c r="A6" s="79"/>
      <c r="B6" s="76" t="s">
        <v>24</v>
      </c>
      <c r="C6" s="76"/>
      <c r="D6" s="76"/>
      <c r="E6" s="76"/>
      <c r="F6" s="76"/>
      <c r="G6" s="76"/>
      <c r="H6" s="76"/>
      <c r="I6" s="76"/>
      <c r="J6" s="76"/>
      <c r="K6" s="76"/>
      <c r="L6" s="76"/>
      <c r="M6" s="76"/>
      <c r="N6" s="76"/>
      <c r="O6" s="76"/>
      <c r="P6" s="76"/>
      <c r="Q6" s="76"/>
      <c r="R6" s="76"/>
      <c r="S6" s="77"/>
    </row>
    <row r="7" spans="1:22" ht="15" customHeight="1" thickBot="1" x14ac:dyDescent="0.3">
      <c r="A7" s="54"/>
      <c r="B7" s="55"/>
      <c r="C7" s="55"/>
      <c r="D7" s="55"/>
      <c r="E7" s="55"/>
      <c r="F7" s="55"/>
      <c r="G7" s="55"/>
      <c r="H7" s="55"/>
      <c r="I7" s="55"/>
      <c r="J7" s="55"/>
      <c r="K7" s="55"/>
      <c r="L7" s="55"/>
      <c r="M7" s="55"/>
      <c r="N7" s="55"/>
      <c r="O7" s="55"/>
      <c r="P7" s="55"/>
      <c r="Q7" s="55"/>
      <c r="R7" s="55"/>
      <c r="S7" s="55"/>
    </row>
    <row r="8" spans="1:22" ht="15.75" thickBot="1" x14ac:dyDescent="0.3">
      <c r="A8" s="116" t="s">
        <v>5</v>
      </c>
      <c r="B8" s="117"/>
      <c r="C8" s="117"/>
      <c r="D8" s="118"/>
      <c r="E8" s="23">
        <v>0.6</v>
      </c>
      <c r="F8" s="3"/>
      <c r="G8" s="121" t="s">
        <v>17</v>
      </c>
      <c r="H8" s="122"/>
      <c r="I8" s="123"/>
      <c r="J8" s="21">
        <v>78</v>
      </c>
      <c r="K8" s="72"/>
      <c r="L8" s="73"/>
      <c r="M8" s="73"/>
      <c r="N8" s="73"/>
      <c r="O8" s="73"/>
      <c r="P8" s="73"/>
      <c r="Q8" s="73"/>
      <c r="R8" s="73"/>
      <c r="S8" s="73"/>
    </row>
    <row r="9" spans="1:22" ht="15.75" thickBot="1" x14ac:dyDescent="0.3">
      <c r="A9" s="116" t="s">
        <v>6</v>
      </c>
      <c r="B9" s="117"/>
      <c r="C9" s="117"/>
      <c r="D9" s="118"/>
      <c r="E9" s="23">
        <v>0.6</v>
      </c>
      <c r="F9" s="3"/>
      <c r="G9" s="121" t="s">
        <v>12</v>
      </c>
      <c r="H9" s="122"/>
      <c r="I9" s="123"/>
      <c r="J9" s="22">
        <v>0.48</v>
      </c>
      <c r="K9" s="72"/>
      <c r="L9" s="73"/>
      <c r="M9" s="73"/>
      <c r="N9" s="73"/>
      <c r="O9" s="73"/>
      <c r="P9" s="73"/>
      <c r="Q9" s="73"/>
      <c r="R9" s="73"/>
      <c r="S9" s="73"/>
    </row>
    <row r="11" spans="1:22" ht="15.75" thickBot="1" x14ac:dyDescent="0.3"/>
    <row r="12" spans="1:22" ht="15.75" customHeight="1" thickBot="1" x14ac:dyDescent="0.3">
      <c r="A12" s="83"/>
      <c r="B12" s="84"/>
      <c r="C12" s="85"/>
      <c r="D12" s="124" t="s">
        <v>9</v>
      </c>
      <c r="E12" s="125"/>
      <c r="F12" s="126"/>
      <c r="G12" s="89" t="s">
        <v>13</v>
      </c>
      <c r="H12" s="90"/>
      <c r="I12" s="91"/>
      <c r="J12" s="110" t="s">
        <v>19</v>
      </c>
      <c r="K12" s="111"/>
      <c r="L12" s="112"/>
      <c r="M12" s="95" t="s">
        <v>11</v>
      </c>
      <c r="N12" s="96"/>
      <c r="O12" s="97"/>
      <c r="P12" s="98" t="s">
        <v>10</v>
      </c>
      <c r="Q12" s="99"/>
      <c r="R12" s="100"/>
      <c r="S12" s="104" t="s">
        <v>21</v>
      </c>
      <c r="T12" s="43"/>
      <c r="U12" s="43"/>
      <c r="V12" s="43"/>
    </row>
    <row r="13" spans="1:22" ht="15" customHeight="1" thickBot="1" x14ac:dyDescent="0.3">
      <c r="A13" s="119" t="s">
        <v>2</v>
      </c>
      <c r="B13" s="86" t="s">
        <v>3</v>
      </c>
      <c r="C13" s="87"/>
      <c r="D13" s="6" t="s">
        <v>0</v>
      </c>
      <c r="E13" s="7" t="s">
        <v>1</v>
      </c>
      <c r="F13" s="8" t="s">
        <v>8</v>
      </c>
      <c r="G13" s="92"/>
      <c r="H13" s="93"/>
      <c r="I13" s="94"/>
      <c r="J13" s="113"/>
      <c r="K13" s="114"/>
      <c r="L13" s="115"/>
      <c r="M13" s="24">
        <f>E9</f>
        <v>0.6</v>
      </c>
      <c r="N13" s="95" t="s">
        <v>4</v>
      </c>
      <c r="O13" s="97"/>
      <c r="P13" s="101"/>
      <c r="Q13" s="102"/>
      <c r="R13" s="103"/>
      <c r="S13" s="105"/>
      <c r="T13" s="26"/>
      <c r="U13" s="88"/>
      <c r="V13" s="88"/>
    </row>
    <row r="14" spans="1:22" ht="15.75" thickBot="1" x14ac:dyDescent="0.3">
      <c r="A14" s="120"/>
      <c r="B14" s="24">
        <f>E8</f>
        <v>0.6</v>
      </c>
      <c r="C14" s="6" t="s">
        <v>7</v>
      </c>
      <c r="D14" s="20">
        <v>4</v>
      </c>
      <c r="E14" s="20">
        <v>4.1500000000000004</v>
      </c>
      <c r="F14" s="20">
        <v>4.25</v>
      </c>
      <c r="G14" s="8" t="s">
        <v>0</v>
      </c>
      <c r="H14" s="8" t="s">
        <v>1</v>
      </c>
      <c r="I14" s="8" t="s">
        <v>8</v>
      </c>
      <c r="J14" s="36" t="s">
        <v>0</v>
      </c>
      <c r="K14" s="36" t="s">
        <v>1</v>
      </c>
      <c r="L14" s="36" t="s">
        <v>8</v>
      </c>
      <c r="M14" s="7" t="s">
        <v>0</v>
      </c>
      <c r="N14" s="7" t="s">
        <v>1</v>
      </c>
      <c r="O14" s="7" t="s">
        <v>8</v>
      </c>
      <c r="P14" s="9" t="s">
        <v>0</v>
      </c>
      <c r="Q14" s="9" t="s">
        <v>1</v>
      </c>
      <c r="R14" s="9" t="s">
        <v>8</v>
      </c>
      <c r="S14" s="105"/>
      <c r="T14" s="25"/>
      <c r="U14" s="25"/>
      <c r="V14" s="25"/>
    </row>
    <row r="15" spans="1:22" ht="15.75" thickBot="1" x14ac:dyDescent="0.3">
      <c r="A15" s="10">
        <v>1300</v>
      </c>
      <c r="B15" s="106">
        <f t="shared" ref="B15:B25" si="0">A15*$E$8</f>
        <v>780</v>
      </c>
      <c r="C15" s="107"/>
      <c r="D15" s="28">
        <f t="shared" ref="D15:D25" si="1">$D$14*B15</f>
        <v>3120</v>
      </c>
      <c r="E15" s="11">
        <f t="shared" ref="E15:E25" si="2">B15/2*$E$14</f>
        <v>1618.5000000000002</v>
      </c>
      <c r="F15" s="13">
        <f t="shared" ref="F15:F25" si="3">B15/4*$F$14</f>
        <v>828.75</v>
      </c>
      <c r="G15" s="28">
        <f>($J$9*B15)+$J$8</f>
        <v>452.4</v>
      </c>
      <c r="H15" s="11">
        <f>G15/2</f>
        <v>226.2</v>
      </c>
      <c r="I15" s="32">
        <f>G15/4</f>
        <v>113.1</v>
      </c>
      <c r="J15" s="37">
        <f>D15+G15</f>
        <v>3572.4</v>
      </c>
      <c r="K15" s="38">
        <f>E15+H15</f>
        <v>1844.7000000000003</v>
      </c>
      <c r="L15" s="39">
        <f>F15+I15</f>
        <v>941.85</v>
      </c>
      <c r="M15" s="34">
        <f t="shared" ref="M15:M25" si="4">B15*$E$9</f>
        <v>468</v>
      </c>
      <c r="N15" s="12">
        <f>M15/2</f>
        <v>234</v>
      </c>
      <c r="O15" s="30">
        <f>M15/4</f>
        <v>117</v>
      </c>
      <c r="P15" s="28">
        <f t="shared" ref="P15:P25" si="5">(D15+$J$8+($J$9*B15))/M15</f>
        <v>7.6333333333333337</v>
      </c>
      <c r="Q15" s="11">
        <f t="shared" ref="Q15:Q25" si="6">(E15+($J$8/2)+(B15/2*$J$9))/N15</f>
        <v>7.8833333333333346</v>
      </c>
      <c r="R15" s="32">
        <f t="shared" ref="R15:R25" si="7">(F15+($J$8/4)+(B15*$J$9/4))/O15</f>
        <v>8.0500000000000007</v>
      </c>
      <c r="S15" s="45">
        <f>(($J$9*B15)+$J$8)/B15</f>
        <v>0.57999999999999996</v>
      </c>
      <c r="T15" s="27"/>
      <c r="U15" s="27"/>
      <c r="V15" s="27"/>
    </row>
    <row r="16" spans="1:22" ht="15.75" thickBot="1" x14ac:dyDescent="0.3">
      <c r="A16" s="10">
        <v>1250</v>
      </c>
      <c r="B16" s="106">
        <f t="shared" si="0"/>
        <v>750</v>
      </c>
      <c r="C16" s="107"/>
      <c r="D16" s="28">
        <f t="shared" si="1"/>
        <v>3000</v>
      </c>
      <c r="E16" s="11">
        <f t="shared" si="2"/>
        <v>1556.2500000000002</v>
      </c>
      <c r="F16" s="13">
        <f t="shared" si="3"/>
        <v>796.875</v>
      </c>
      <c r="G16" s="28">
        <f t="shared" ref="G16:G25" si="8">($J$9*B16)+$J$8</f>
        <v>438</v>
      </c>
      <c r="H16" s="11">
        <f t="shared" ref="H16:H25" si="9">G16/2</f>
        <v>219</v>
      </c>
      <c r="I16" s="32">
        <f t="shared" ref="I16:I25" si="10">G16/4</f>
        <v>109.5</v>
      </c>
      <c r="J16" s="37">
        <f t="shared" ref="J16:J25" si="11">D16+G16</f>
        <v>3438</v>
      </c>
      <c r="K16" s="38">
        <f t="shared" ref="K16:K25" si="12">E16+H16</f>
        <v>1775.2500000000002</v>
      </c>
      <c r="L16" s="39">
        <f t="shared" ref="L16:L25" si="13">F16+I16</f>
        <v>906.375</v>
      </c>
      <c r="M16" s="34">
        <f t="shared" si="4"/>
        <v>450</v>
      </c>
      <c r="N16" s="12">
        <f t="shared" ref="N16:N25" si="14">M16/2</f>
        <v>225</v>
      </c>
      <c r="O16" s="30">
        <f t="shared" ref="O16:O25" si="15">M16/4</f>
        <v>112.5</v>
      </c>
      <c r="P16" s="28">
        <f t="shared" si="5"/>
        <v>7.64</v>
      </c>
      <c r="Q16" s="11">
        <f t="shared" si="6"/>
        <v>7.8900000000000006</v>
      </c>
      <c r="R16" s="32">
        <f t="shared" si="7"/>
        <v>8.0566666666666666</v>
      </c>
      <c r="S16" s="46">
        <f t="shared" ref="S16:S25" si="16">(($J$9*B16)+$J$8)/B16</f>
        <v>0.58399999999999996</v>
      </c>
      <c r="T16" s="27"/>
      <c r="U16" s="27"/>
      <c r="V16" s="27"/>
    </row>
    <row r="17" spans="1:22" ht="15.75" thickBot="1" x14ac:dyDescent="0.3">
      <c r="A17" s="10">
        <v>1200</v>
      </c>
      <c r="B17" s="106">
        <f t="shared" si="0"/>
        <v>720</v>
      </c>
      <c r="C17" s="107"/>
      <c r="D17" s="28">
        <f t="shared" si="1"/>
        <v>2880</v>
      </c>
      <c r="E17" s="11">
        <f t="shared" si="2"/>
        <v>1494.0000000000002</v>
      </c>
      <c r="F17" s="13">
        <f t="shared" si="3"/>
        <v>765</v>
      </c>
      <c r="G17" s="28">
        <f t="shared" si="8"/>
        <v>423.59999999999997</v>
      </c>
      <c r="H17" s="11">
        <f t="shared" si="9"/>
        <v>211.79999999999998</v>
      </c>
      <c r="I17" s="32">
        <f t="shared" si="10"/>
        <v>105.89999999999999</v>
      </c>
      <c r="J17" s="37">
        <f t="shared" si="11"/>
        <v>3303.6</v>
      </c>
      <c r="K17" s="38">
        <f t="shared" si="12"/>
        <v>1705.8000000000002</v>
      </c>
      <c r="L17" s="39">
        <f t="shared" si="13"/>
        <v>870.9</v>
      </c>
      <c r="M17" s="34">
        <f t="shared" si="4"/>
        <v>432</v>
      </c>
      <c r="N17" s="12">
        <f t="shared" si="14"/>
        <v>216</v>
      </c>
      <c r="O17" s="30">
        <f t="shared" si="15"/>
        <v>108</v>
      </c>
      <c r="P17" s="28">
        <f t="shared" si="5"/>
        <v>7.6472222222222221</v>
      </c>
      <c r="Q17" s="11">
        <f t="shared" si="6"/>
        <v>7.897222222222223</v>
      </c>
      <c r="R17" s="32">
        <f t="shared" si="7"/>
        <v>8.0638888888888882</v>
      </c>
      <c r="S17" s="46">
        <f t="shared" si="16"/>
        <v>0.58833333333333326</v>
      </c>
      <c r="T17" s="27"/>
      <c r="U17" s="27"/>
      <c r="V17" s="27"/>
    </row>
    <row r="18" spans="1:22" ht="15.75" thickBot="1" x14ac:dyDescent="0.3">
      <c r="A18" s="10">
        <v>1150</v>
      </c>
      <c r="B18" s="106">
        <f t="shared" si="0"/>
        <v>690</v>
      </c>
      <c r="C18" s="107"/>
      <c r="D18" s="28">
        <f t="shared" si="1"/>
        <v>2760</v>
      </c>
      <c r="E18" s="11">
        <f t="shared" si="2"/>
        <v>1431.7500000000002</v>
      </c>
      <c r="F18" s="13">
        <f t="shared" si="3"/>
        <v>733.125</v>
      </c>
      <c r="G18" s="28">
        <f t="shared" si="8"/>
        <v>409.2</v>
      </c>
      <c r="H18" s="11">
        <f t="shared" si="9"/>
        <v>204.6</v>
      </c>
      <c r="I18" s="32">
        <f t="shared" si="10"/>
        <v>102.3</v>
      </c>
      <c r="J18" s="37">
        <f t="shared" si="11"/>
        <v>3169.2</v>
      </c>
      <c r="K18" s="38">
        <f t="shared" si="12"/>
        <v>1636.3500000000001</v>
      </c>
      <c r="L18" s="39">
        <f t="shared" si="13"/>
        <v>835.42499999999995</v>
      </c>
      <c r="M18" s="34">
        <f t="shared" si="4"/>
        <v>414</v>
      </c>
      <c r="N18" s="12">
        <f t="shared" si="14"/>
        <v>207</v>
      </c>
      <c r="O18" s="30">
        <f t="shared" si="15"/>
        <v>103.5</v>
      </c>
      <c r="P18" s="28">
        <f t="shared" si="5"/>
        <v>7.6550724637681151</v>
      </c>
      <c r="Q18" s="11">
        <f t="shared" si="6"/>
        <v>7.9050724637681169</v>
      </c>
      <c r="R18" s="32">
        <f t="shared" si="7"/>
        <v>8.0717391304347821</v>
      </c>
      <c r="S18" s="46">
        <f t="shared" si="16"/>
        <v>0.59304347826086956</v>
      </c>
      <c r="T18" s="27"/>
      <c r="U18" s="27"/>
      <c r="V18" s="27"/>
    </row>
    <row r="19" spans="1:22" ht="15.75" thickBot="1" x14ac:dyDescent="0.3">
      <c r="A19" s="10">
        <v>1100</v>
      </c>
      <c r="B19" s="106">
        <f t="shared" si="0"/>
        <v>660</v>
      </c>
      <c r="C19" s="107"/>
      <c r="D19" s="28">
        <f t="shared" si="1"/>
        <v>2640</v>
      </c>
      <c r="E19" s="11">
        <f t="shared" si="2"/>
        <v>1369.5000000000002</v>
      </c>
      <c r="F19" s="13">
        <f t="shared" si="3"/>
        <v>701.25</v>
      </c>
      <c r="G19" s="28">
        <f t="shared" si="8"/>
        <v>394.8</v>
      </c>
      <c r="H19" s="11">
        <f t="shared" si="9"/>
        <v>197.4</v>
      </c>
      <c r="I19" s="32">
        <f t="shared" si="10"/>
        <v>98.7</v>
      </c>
      <c r="J19" s="37">
        <f t="shared" si="11"/>
        <v>3034.8</v>
      </c>
      <c r="K19" s="38">
        <f t="shared" si="12"/>
        <v>1566.9000000000003</v>
      </c>
      <c r="L19" s="39">
        <f t="shared" si="13"/>
        <v>799.95</v>
      </c>
      <c r="M19" s="34">
        <f t="shared" si="4"/>
        <v>396</v>
      </c>
      <c r="N19" s="12">
        <f t="shared" si="14"/>
        <v>198</v>
      </c>
      <c r="O19" s="30">
        <f t="shared" si="15"/>
        <v>99</v>
      </c>
      <c r="P19" s="28">
        <f t="shared" si="5"/>
        <v>7.663636363636364</v>
      </c>
      <c r="Q19" s="11">
        <f t="shared" si="6"/>
        <v>7.9136363636363649</v>
      </c>
      <c r="R19" s="32">
        <f t="shared" si="7"/>
        <v>8.0803030303030301</v>
      </c>
      <c r="S19" s="46">
        <f t="shared" si="16"/>
        <v>0.59818181818181815</v>
      </c>
      <c r="T19" s="27"/>
      <c r="U19" s="27"/>
      <c r="V19" s="27"/>
    </row>
    <row r="20" spans="1:22" ht="15.75" thickBot="1" x14ac:dyDescent="0.3">
      <c r="A20" s="10">
        <v>1050</v>
      </c>
      <c r="B20" s="106">
        <f t="shared" si="0"/>
        <v>630</v>
      </c>
      <c r="C20" s="107"/>
      <c r="D20" s="28">
        <f t="shared" si="1"/>
        <v>2520</v>
      </c>
      <c r="E20" s="11">
        <f t="shared" si="2"/>
        <v>1307.25</v>
      </c>
      <c r="F20" s="13">
        <f t="shared" si="3"/>
        <v>669.375</v>
      </c>
      <c r="G20" s="28">
        <f t="shared" si="8"/>
        <v>380.4</v>
      </c>
      <c r="H20" s="11">
        <f t="shared" si="9"/>
        <v>190.2</v>
      </c>
      <c r="I20" s="32">
        <f t="shared" si="10"/>
        <v>95.1</v>
      </c>
      <c r="J20" s="37">
        <f t="shared" si="11"/>
        <v>2900.4</v>
      </c>
      <c r="K20" s="38">
        <f t="shared" si="12"/>
        <v>1497.45</v>
      </c>
      <c r="L20" s="39">
        <f t="shared" si="13"/>
        <v>764.47500000000002</v>
      </c>
      <c r="M20" s="34">
        <f t="shared" si="4"/>
        <v>378</v>
      </c>
      <c r="N20" s="12">
        <f t="shared" si="14"/>
        <v>189</v>
      </c>
      <c r="O20" s="30">
        <f t="shared" si="15"/>
        <v>94.5</v>
      </c>
      <c r="P20" s="28">
        <f t="shared" si="5"/>
        <v>7.6730158730158733</v>
      </c>
      <c r="Q20" s="11">
        <f t="shared" si="6"/>
        <v>7.9230158730158733</v>
      </c>
      <c r="R20" s="32">
        <f t="shared" si="7"/>
        <v>8.0896825396825403</v>
      </c>
      <c r="S20" s="46">
        <f t="shared" si="16"/>
        <v>0.6038095238095238</v>
      </c>
      <c r="T20" s="27"/>
      <c r="U20" s="27"/>
      <c r="V20" s="27"/>
    </row>
    <row r="21" spans="1:22" ht="15.75" thickBot="1" x14ac:dyDescent="0.3">
      <c r="A21" s="10">
        <v>1000</v>
      </c>
      <c r="B21" s="106">
        <f t="shared" si="0"/>
        <v>600</v>
      </c>
      <c r="C21" s="107"/>
      <c r="D21" s="28">
        <f t="shared" si="1"/>
        <v>2400</v>
      </c>
      <c r="E21" s="11">
        <f t="shared" si="2"/>
        <v>1245</v>
      </c>
      <c r="F21" s="13">
        <f t="shared" si="3"/>
        <v>637.5</v>
      </c>
      <c r="G21" s="28">
        <f t="shared" si="8"/>
        <v>366</v>
      </c>
      <c r="H21" s="11">
        <f t="shared" si="9"/>
        <v>183</v>
      </c>
      <c r="I21" s="32">
        <f t="shared" si="10"/>
        <v>91.5</v>
      </c>
      <c r="J21" s="37">
        <f t="shared" si="11"/>
        <v>2766</v>
      </c>
      <c r="K21" s="38">
        <f t="shared" si="12"/>
        <v>1428</v>
      </c>
      <c r="L21" s="39">
        <f t="shared" si="13"/>
        <v>729</v>
      </c>
      <c r="M21" s="34">
        <f t="shared" si="4"/>
        <v>360</v>
      </c>
      <c r="N21" s="12">
        <f t="shared" si="14"/>
        <v>180</v>
      </c>
      <c r="O21" s="30">
        <f t="shared" si="15"/>
        <v>90</v>
      </c>
      <c r="P21" s="28">
        <f t="shared" si="5"/>
        <v>7.6833333333333336</v>
      </c>
      <c r="Q21" s="11">
        <f t="shared" si="6"/>
        <v>7.9333333333333336</v>
      </c>
      <c r="R21" s="32">
        <f t="shared" si="7"/>
        <v>8.1</v>
      </c>
      <c r="S21" s="46">
        <f t="shared" si="16"/>
        <v>0.61</v>
      </c>
      <c r="T21" s="27"/>
      <c r="U21" s="27"/>
      <c r="V21" s="27"/>
    </row>
    <row r="22" spans="1:22" ht="15.75" thickBot="1" x14ac:dyDescent="0.3">
      <c r="A22" s="10">
        <v>950</v>
      </c>
      <c r="B22" s="106">
        <f t="shared" si="0"/>
        <v>570</v>
      </c>
      <c r="C22" s="107"/>
      <c r="D22" s="28">
        <f t="shared" si="1"/>
        <v>2280</v>
      </c>
      <c r="E22" s="11">
        <f t="shared" si="2"/>
        <v>1182.75</v>
      </c>
      <c r="F22" s="13">
        <f t="shared" si="3"/>
        <v>605.625</v>
      </c>
      <c r="G22" s="28">
        <f t="shared" si="8"/>
        <v>351.59999999999997</v>
      </c>
      <c r="H22" s="11">
        <f t="shared" si="9"/>
        <v>175.79999999999998</v>
      </c>
      <c r="I22" s="32">
        <f t="shared" si="10"/>
        <v>87.899999999999991</v>
      </c>
      <c r="J22" s="37">
        <f t="shared" si="11"/>
        <v>2631.6</v>
      </c>
      <c r="K22" s="38">
        <f t="shared" si="12"/>
        <v>1358.55</v>
      </c>
      <c r="L22" s="39">
        <f t="shared" si="13"/>
        <v>693.52499999999998</v>
      </c>
      <c r="M22" s="34">
        <f t="shared" si="4"/>
        <v>342</v>
      </c>
      <c r="N22" s="12">
        <f t="shared" si="14"/>
        <v>171</v>
      </c>
      <c r="O22" s="30">
        <f t="shared" si="15"/>
        <v>85.5</v>
      </c>
      <c r="P22" s="28">
        <f t="shared" si="5"/>
        <v>7.6947368421052627</v>
      </c>
      <c r="Q22" s="11">
        <f t="shared" si="6"/>
        <v>7.9447368421052627</v>
      </c>
      <c r="R22" s="32">
        <f t="shared" si="7"/>
        <v>8.1114035087719287</v>
      </c>
      <c r="S22" s="46">
        <f t="shared" si="16"/>
        <v>0.61684210526315786</v>
      </c>
      <c r="T22" s="27"/>
      <c r="U22" s="27"/>
      <c r="V22" s="27"/>
    </row>
    <row r="23" spans="1:22" ht="15.75" thickBot="1" x14ac:dyDescent="0.3">
      <c r="A23" s="10">
        <v>900</v>
      </c>
      <c r="B23" s="106">
        <f t="shared" si="0"/>
        <v>540</v>
      </c>
      <c r="C23" s="107"/>
      <c r="D23" s="28">
        <f t="shared" si="1"/>
        <v>2160</v>
      </c>
      <c r="E23" s="11">
        <f t="shared" si="2"/>
        <v>1120.5</v>
      </c>
      <c r="F23" s="13">
        <f t="shared" si="3"/>
        <v>573.75</v>
      </c>
      <c r="G23" s="28">
        <f t="shared" si="8"/>
        <v>337.2</v>
      </c>
      <c r="H23" s="11">
        <f t="shared" si="9"/>
        <v>168.6</v>
      </c>
      <c r="I23" s="32">
        <f t="shared" si="10"/>
        <v>84.3</v>
      </c>
      <c r="J23" s="37">
        <f t="shared" si="11"/>
        <v>2497.1999999999998</v>
      </c>
      <c r="K23" s="38">
        <f t="shared" si="12"/>
        <v>1289.0999999999999</v>
      </c>
      <c r="L23" s="39">
        <f t="shared" si="13"/>
        <v>658.05</v>
      </c>
      <c r="M23" s="34">
        <f t="shared" si="4"/>
        <v>324</v>
      </c>
      <c r="N23" s="12">
        <f t="shared" si="14"/>
        <v>162</v>
      </c>
      <c r="O23" s="30">
        <f t="shared" si="15"/>
        <v>81</v>
      </c>
      <c r="P23" s="28">
        <f t="shared" si="5"/>
        <v>7.7074074074074073</v>
      </c>
      <c r="Q23" s="11">
        <f t="shared" si="6"/>
        <v>7.9574074074074073</v>
      </c>
      <c r="R23" s="32">
        <f t="shared" si="7"/>
        <v>8.1240740740740733</v>
      </c>
      <c r="S23" s="46">
        <f t="shared" si="16"/>
        <v>0.62444444444444447</v>
      </c>
      <c r="T23" s="27"/>
      <c r="U23" s="27"/>
      <c r="V23" s="27"/>
    </row>
    <row r="24" spans="1:22" ht="15.75" thickBot="1" x14ac:dyDescent="0.3">
      <c r="A24" s="10">
        <v>850</v>
      </c>
      <c r="B24" s="106">
        <f t="shared" si="0"/>
        <v>510</v>
      </c>
      <c r="C24" s="107"/>
      <c r="D24" s="28">
        <f t="shared" si="1"/>
        <v>2040</v>
      </c>
      <c r="E24" s="11">
        <f t="shared" si="2"/>
        <v>1058.25</v>
      </c>
      <c r="F24" s="13">
        <f t="shared" si="3"/>
        <v>541.875</v>
      </c>
      <c r="G24" s="28">
        <f t="shared" si="8"/>
        <v>322.79999999999995</v>
      </c>
      <c r="H24" s="11">
        <f t="shared" si="9"/>
        <v>161.39999999999998</v>
      </c>
      <c r="I24" s="32">
        <f t="shared" si="10"/>
        <v>80.699999999999989</v>
      </c>
      <c r="J24" s="37">
        <f t="shared" si="11"/>
        <v>2362.8000000000002</v>
      </c>
      <c r="K24" s="38">
        <f t="shared" si="12"/>
        <v>1219.6500000000001</v>
      </c>
      <c r="L24" s="39">
        <f t="shared" si="13"/>
        <v>622.57500000000005</v>
      </c>
      <c r="M24" s="34">
        <f t="shared" si="4"/>
        <v>306</v>
      </c>
      <c r="N24" s="12">
        <f t="shared" si="14"/>
        <v>153</v>
      </c>
      <c r="O24" s="30">
        <f t="shared" si="15"/>
        <v>76.5</v>
      </c>
      <c r="P24" s="28">
        <f t="shared" si="5"/>
        <v>7.7215686274509814</v>
      </c>
      <c r="Q24" s="11">
        <f t="shared" si="6"/>
        <v>7.9715686274509814</v>
      </c>
      <c r="R24" s="32">
        <f t="shared" si="7"/>
        <v>8.1382352941176475</v>
      </c>
      <c r="S24" s="46">
        <f t="shared" si="16"/>
        <v>0.63294117647058812</v>
      </c>
      <c r="T24" s="27"/>
      <c r="U24" s="27"/>
      <c r="V24" s="27"/>
    </row>
    <row r="25" spans="1:22" ht="15.75" thickBot="1" x14ac:dyDescent="0.3">
      <c r="A25" s="14">
        <v>800</v>
      </c>
      <c r="B25" s="108">
        <f t="shared" si="0"/>
        <v>480</v>
      </c>
      <c r="C25" s="109"/>
      <c r="D25" s="29">
        <f t="shared" si="1"/>
        <v>1920</v>
      </c>
      <c r="E25" s="15">
        <f t="shared" si="2"/>
        <v>996.00000000000011</v>
      </c>
      <c r="F25" s="17">
        <f t="shared" si="3"/>
        <v>510</v>
      </c>
      <c r="G25" s="29">
        <f t="shared" si="8"/>
        <v>308.39999999999998</v>
      </c>
      <c r="H25" s="15">
        <f t="shared" si="9"/>
        <v>154.19999999999999</v>
      </c>
      <c r="I25" s="33">
        <f t="shared" si="10"/>
        <v>77.099999999999994</v>
      </c>
      <c r="J25" s="40">
        <f t="shared" si="11"/>
        <v>2228.4</v>
      </c>
      <c r="K25" s="41">
        <f t="shared" si="12"/>
        <v>1150.2</v>
      </c>
      <c r="L25" s="42">
        <f t="shared" si="13"/>
        <v>587.1</v>
      </c>
      <c r="M25" s="35">
        <f t="shared" si="4"/>
        <v>288</v>
      </c>
      <c r="N25" s="16">
        <f t="shared" si="14"/>
        <v>144</v>
      </c>
      <c r="O25" s="31">
        <f t="shared" si="15"/>
        <v>72</v>
      </c>
      <c r="P25" s="29">
        <f t="shared" si="5"/>
        <v>7.7375000000000007</v>
      </c>
      <c r="Q25" s="15">
        <f t="shared" si="6"/>
        <v>7.9875000000000007</v>
      </c>
      <c r="R25" s="33">
        <f t="shared" si="7"/>
        <v>8.1541666666666668</v>
      </c>
      <c r="S25" s="47">
        <f t="shared" si="16"/>
        <v>0.64249999999999996</v>
      </c>
      <c r="T25" s="27"/>
      <c r="U25" s="27"/>
      <c r="V25" s="27"/>
    </row>
    <row r="26" spans="1:22" ht="15.75" thickBot="1" x14ac:dyDescent="0.3">
      <c r="C26" s="48"/>
      <c r="D26" s="48"/>
      <c r="E26" s="48"/>
      <c r="F26" s="49"/>
      <c r="G26" s="49"/>
      <c r="H26" s="49"/>
      <c r="I26" s="49"/>
      <c r="J26" s="49"/>
      <c r="K26" s="49"/>
      <c r="L26" s="49"/>
      <c r="M26" s="50"/>
      <c r="N26" s="50"/>
      <c r="O26" s="50"/>
    </row>
    <row r="27" spans="1:22" ht="15" customHeight="1" x14ac:dyDescent="0.25">
      <c r="B27" s="56" t="s">
        <v>14</v>
      </c>
      <c r="C27" s="56"/>
      <c r="D27" s="56"/>
      <c r="E27" s="59" t="s">
        <v>26</v>
      </c>
      <c r="F27" s="60"/>
      <c r="G27" s="60"/>
      <c r="H27" s="60"/>
      <c r="I27" s="60"/>
      <c r="J27" s="60"/>
      <c r="K27" s="60"/>
      <c r="L27" s="60"/>
      <c r="M27" s="60"/>
      <c r="N27" s="60"/>
      <c r="O27" s="61"/>
    </row>
    <row r="28" spans="1:22" x14ac:dyDescent="0.25">
      <c r="B28" s="57" t="s">
        <v>15</v>
      </c>
      <c r="C28" s="57"/>
      <c r="D28" s="57"/>
      <c r="E28" s="62"/>
      <c r="F28" s="63"/>
      <c r="G28" s="63"/>
      <c r="H28" s="63"/>
      <c r="I28" s="63"/>
      <c r="J28" s="63"/>
      <c r="K28" s="63"/>
      <c r="L28" s="63"/>
      <c r="M28" s="63"/>
      <c r="N28" s="63"/>
      <c r="O28" s="64"/>
      <c r="P28" s="68" t="s">
        <v>20</v>
      </c>
      <c r="Q28" s="68"/>
      <c r="R28" s="68"/>
      <c r="S28" s="68"/>
    </row>
    <row r="29" spans="1:22" ht="15" customHeight="1" thickBot="1" x14ac:dyDescent="0.3">
      <c r="B29" s="58" t="s">
        <v>16</v>
      </c>
      <c r="C29" s="58"/>
      <c r="D29" s="58"/>
      <c r="E29" s="65"/>
      <c r="F29" s="66"/>
      <c r="G29" s="66"/>
      <c r="H29" s="66"/>
      <c r="I29" s="66"/>
      <c r="J29" s="66"/>
      <c r="K29" s="66"/>
      <c r="L29" s="66"/>
      <c r="M29" s="66"/>
      <c r="N29" s="66"/>
      <c r="O29" s="67"/>
    </row>
    <row r="30" spans="1:22" x14ac:dyDescent="0.25">
      <c r="E30" s="19"/>
      <c r="F30" s="19"/>
      <c r="G30" s="18"/>
    </row>
    <row r="31" spans="1:22" x14ac:dyDescent="0.25">
      <c r="D31" s="18"/>
      <c r="E31" s="18"/>
      <c r="F31" s="18"/>
      <c r="G31" s="18"/>
    </row>
  </sheetData>
  <sheetProtection algorithmName="SHA-512" hashValue="61C6qAgwzPhaDYm7PtWLunwC674QvUiYuOCEVp99SsSNWoI7bdOfJYWy18Ytl98QDvB0ip5/XpWgj0qwdF+TIg==" saltValue="BcMMGlOYo5AkoH7IsXMqPw==" spinCount="100000" sheet="1"/>
  <mergeCells count="37">
    <mergeCell ref="B15:C15"/>
    <mergeCell ref="B16:C16"/>
    <mergeCell ref="B17:C17"/>
    <mergeCell ref="A8:D8"/>
    <mergeCell ref="A9:D9"/>
    <mergeCell ref="A13:A14"/>
    <mergeCell ref="D12:F12"/>
    <mergeCell ref="B18:C18"/>
    <mergeCell ref="B19:C19"/>
    <mergeCell ref="B23:C23"/>
    <mergeCell ref="B24:C24"/>
    <mergeCell ref="B25:C25"/>
    <mergeCell ref="B20:C20"/>
    <mergeCell ref="B21:C21"/>
    <mergeCell ref="B22:C22"/>
    <mergeCell ref="A12:C12"/>
    <mergeCell ref="B13:C13"/>
    <mergeCell ref="U13:V13"/>
    <mergeCell ref="G12:I13"/>
    <mergeCell ref="M12:O12"/>
    <mergeCell ref="N13:O13"/>
    <mergeCell ref="P12:R13"/>
    <mergeCell ref="S12:S14"/>
    <mergeCell ref="J12:L13"/>
    <mergeCell ref="A1:S1"/>
    <mergeCell ref="K8:S9"/>
    <mergeCell ref="B5:S5"/>
    <mergeCell ref="B6:S6"/>
    <mergeCell ref="A5:A6"/>
    <mergeCell ref="B3:O3"/>
    <mergeCell ref="G8:I8"/>
    <mergeCell ref="G9:I9"/>
    <mergeCell ref="B27:D27"/>
    <mergeCell ref="B28:D28"/>
    <mergeCell ref="B29:D29"/>
    <mergeCell ref="E27:O29"/>
    <mergeCell ref="P28:S28"/>
  </mergeCells>
  <hyperlinks>
    <hyperlink ref="B28" r:id="rId1" xr:uid="{9CE204D1-B080-49A1-9F46-B4DDFFAFFB8D}"/>
    <hyperlink ref="B29" r:id="rId2" xr:uid="{9632ED82-C5B4-4FB2-AB83-E069B842884F}"/>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Glasgo</dc:creator>
  <cp:lastModifiedBy>David Glasgo</cp:lastModifiedBy>
  <dcterms:created xsi:type="dcterms:W3CDTF">2018-02-13T21:00:17Z</dcterms:created>
  <dcterms:modified xsi:type="dcterms:W3CDTF">2018-04-15T19:11:10Z</dcterms:modified>
</cp:coreProperties>
</file>